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/>
  </bookViews>
  <sheets>
    <sheet name="20220921调整后人民币储蓄存款利率（挂牌）" sheetId="1" r:id="rId1"/>
    <sheet name="0826" sheetId="2" state="hidden" r:id="rId2"/>
    <sheet name="验算" sheetId="3" state="hidden" r:id="rId3"/>
    <sheet name="人行贷款基准利率" sheetId="4" state="hidden" r:id="rId4"/>
    <sheet name="Sheet2" sheetId="5" state="hidden" r:id="rId5"/>
    <sheet name="长沙银行" sheetId="6" state="hidden" r:id="rId6"/>
  </sheets>
  <calcPr calcId="144525"/>
</workbook>
</file>

<file path=xl/comments1.xml><?xml version="1.0" encoding="utf-8"?>
<comments xmlns="http://schemas.openxmlformats.org/spreadsheetml/2006/main">
  <authors>
    <author>伍韦（华融湘江）</author>
  </authors>
  <commentList>
    <comment ref="B12" authorId="0">
      <text>
        <r>
          <rPr>
            <sz val="9"/>
            <rFont val="宋体"/>
            <charset val="134"/>
          </rPr>
          <t xml:space="preserve">
五年期存款基础利率2.75%与三年期基准一致</t>
        </r>
      </text>
    </comment>
    <comment ref="C19" authorId="0">
      <text>
        <r>
          <rPr>
            <sz val="9"/>
            <rFont val="宋体"/>
            <charset val="134"/>
          </rPr>
          <t xml:space="preserve">
储蓄无协定存款</t>
        </r>
      </text>
    </comment>
  </commentList>
</comments>
</file>

<file path=xl/sharedStrings.xml><?xml version="1.0" encoding="utf-8"?>
<sst xmlns="http://schemas.openxmlformats.org/spreadsheetml/2006/main" count="137" uniqueCount="63">
  <si>
    <t>附件</t>
  </si>
  <si>
    <t>人民币储蓄存款利率（挂牌）</t>
  </si>
  <si>
    <t>项目</t>
  </si>
  <si>
    <t>央行基准（%）</t>
  </si>
  <si>
    <t>本行执行利率（%）</t>
  </si>
  <si>
    <t>一、活期</t>
  </si>
  <si>
    <t>二、定期</t>
  </si>
  <si>
    <t>1.整存整取　</t>
  </si>
  <si>
    <t>三个月</t>
  </si>
  <si>
    <t>半年</t>
  </si>
  <si>
    <t>一年</t>
  </si>
  <si>
    <t>二年</t>
  </si>
  <si>
    <t>三年</t>
  </si>
  <si>
    <t>五年</t>
  </si>
  <si>
    <t>——</t>
  </si>
  <si>
    <t>2.零存整取、整存零取、存本取息</t>
  </si>
  <si>
    <t>3.定活两便</t>
  </si>
  <si>
    <t>按一年以内定期整存整取同档次利率打6折</t>
  </si>
  <si>
    <t>三、协定存款</t>
  </si>
  <si>
    <t>三、通知存款</t>
  </si>
  <si>
    <t>1.一天</t>
  </si>
  <si>
    <t>2.七天</t>
  </si>
  <si>
    <t>备注：表中为储蓄存款执行利率，对公存款根据总行相关规定进行自主议价，经定价系统逐级履行审批。</t>
  </si>
  <si>
    <t>人民币储蓄存款利率</t>
  </si>
  <si>
    <t>人民币贷款基准利率</t>
  </si>
  <si>
    <t>本行执行利率上限（%）</t>
  </si>
  <si>
    <t>一、短期贷款</t>
  </si>
  <si>
    <t>一年以内（含一年）</t>
  </si>
  <si>
    <t>二、中长期贷款</t>
  </si>
  <si>
    <t>一至五年（含五年）</t>
  </si>
  <si>
    <t>五年以上</t>
  </si>
  <si>
    <t>2.零存整取、整存零取、存本取息　</t>
  </si>
  <si>
    <t>四、通知存款</t>
  </si>
  <si>
    <t>金融机构一年期贷款基准利率下调0.25个百分点至4.6%；一年期存款基准利率下调0.25个百分点至1.75%；其他各档次贷款及存款基准利率、个人住房公积金存贷款利率相应调整。同时，放开一年期以上（不含一年期）定期存款的利率浮动上限，活期存款以及一年期以下定期存款的利率浮动上限不变。</t>
  </si>
  <si>
    <t>倍数</t>
  </si>
  <si>
    <t>调整后本行执行利率上限</t>
  </si>
  <si>
    <t>验算</t>
  </si>
  <si>
    <t>利率（年，%）</t>
  </si>
  <si>
    <t>现行利率</t>
  </si>
  <si>
    <t>调整后利率</t>
  </si>
  <si>
    <t>三、个人住房公积金贷款</t>
  </si>
  <si>
    <t>五年以下（含五年）</t>
  </si>
  <si>
    <r>
      <rPr>
        <sz val="10"/>
        <rFont val="宋体"/>
        <charset val="134"/>
      </rPr>
      <t>项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目</t>
    </r>
  </si>
  <si>
    <t>期 限</t>
  </si>
  <si>
    <t>基准利率</t>
  </si>
  <si>
    <t>调整后执行利率</t>
  </si>
  <si>
    <t>上浮比例</t>
  </si>
  <si>
    <r>
      <rPr>
        <sz val="10"/>
        <rFont val="宋体"/>
        <charset val="134"/>
      </rPr>
      <t>活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期</t>
    </r>
  </si>
  <si>
    <t>-</t>
  </si>
  <si>
    <t>定期</t>
  </si>
  <si>
    <t>整存整取</t>
  </si>
  <si>
    <r>
      <rPr>
        <sz val="10"/>
        <color indexed="0"/>
        <rFont val="宋体"/>
        <charset val="134"/>
      </rPr>
      <t>一</t>
    </r>
    <r>
      <rPr>
        <sz val="11"/>
        <color theme="1"/>
        <rFont val="宋体"/>
        <charset val="134"/>
        <scheme val="minor"/>
      </rPr>
      <t> </t>
    </r>
    <r>
      <rPr>
        <sz val="10"/>
        <color indexed="0"/>
        <rFont val="宋体"/>
        <charset val="134"/>
      </rPr>
      <t>年</t>
    </r>
  </si>
  <si>
    <r>
      <rPr>
        <sz val="10"/>
        <color indexed="0"/>
        <rFont val="宋体"/>
        <charset val="134"/>
      </rPr>
      <t>二</t>
    </r>
    <r>
      <rPr>
        <sz val="10"/>
        <color indexed="0"/>
        <rFont val="宋体"/>
        <charset val="134"/>
      </rPr>
      <t xml:space="preserve"> 年</t>
    </r>
  </si>
  <si>
    <r>
      <rPr>
        <sz val="10"/>
        <color indexed="0"/>
        <rFont val="宋体"/>
        <charset val="134"/>
      </rPr>
      <t>三</t>
    </r>
    <r>
      <rPr>
        <sz val="10"/>
        <color indexed="0"/>
        <rFont val="宋体"/>
        <charset val="134"/>
      </rPr>
      <t xml:space="preserve"> 年</t>
    </r>
  </si>
  <si>
    <t>零存整取</t>
  </si>
  <si>
    <r>
      <rPr>
        <sz val="10"/>
        <color indexed="0"/>
        <rFont val="宋体"/>
        <charset val="134"/>
      </rPr>
      <t>一</t>
    </r>
    <r>
      <rPr>
        <sz val="10"/>
        <color indexed="0"/>
        <rFont val="宋体"/>
        <charset val="134"/>
      </rPr>
      <t xml:space="preserve"> 年</t>
    </r>
  </si>
  <si>
    <t>整存零取</t>
  </si>
  <si>
    <t>存本取息</t>
  </si>
  <si>
    <t>定活两便</t>
  </si>
  <si>
    <t>按一年以内定期整存整取同档次利率打六折执行</t>
  </si>
  <si>
    <t>通知存款</t>
  </si>
  <si>
    <r>
      <rPr>
        <sz val="10"/>
        <color indexed="0"/>
        <rFont val="宋体"/>
        <charset val="134"/>
      </rPr>
      <t>一</t>
    </r>
    <r>
      <rPr>
        <sz val="10"/>
        <color indexed="0"/>
        <rFont val="宋体"/>
        <charset val="134"/>
      </rPr>
      <t xml:space="preserve"> 天</t>
    </r>
  </si>
  <si>
    <r>
      <rPr>
        <sz val="10"/>
        <color indexed="0"/>
        <rFont val="宋体"/>
        <charset val="134"/>
      </rPr>
      <t>七</t>
    </r>
    <r>
      <rPr>
        <sz val="10"/>
        <color indexed="0"/>
        <rFont val="宋体"/>
        <charset val="134"/>
      </rPr>
      <t xml:space="preserve"> 天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</si>
</sst>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000_);[Red]\(0.0000000000\)"/>
    <numFmt numFmtId="177" formatCode="0.0000"/>
    <numFmt numFmtId="178" formatCode="0.0000_ "/>
    <numFmt numFmtId="179" formatCode="0.000_ "/>
    <numFmt numFmtId="180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0"/>
      <name val="宋体"/>
      <charset val="134"/>
    </font>
    <font>
      <sz val="10.5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5" borderId="17" applyNumberFormat="0" applyAlignment="0" applyProtection="0">
      <alignment vertical="center"/>
    </xf>
    <xf numFmtId="0" fontId="17" fillId="25" borderId="14" applyNumberFormat="0" applyAlignment="0" applyProtection="0">
      <alignment vertical="center"/>
    </xf>
    <xf numFmtId="0" fontId="10" fillId="12" borderId="10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5" borderId="0" xfId="0" applyFill="1" applyBorder="1">
      <alignment vertical="center"/>
    </xf>
    <xf numFmtId="0" fontId="0" fillId="5" borderId="0" xfId="0" applyFill="1">
      <alignment vertical="center"/>
    </xf>
    <xf numFmtId="0" fontId="0" fillId="0" borderId="0" xfId="0" applyFill="1">
      <alignment vertical="center"/>
    </xf>
    <xf numFmtId="0" fontId="4" fillId="5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5" borderId="6" xfId="0" applyFont="1" applyFill="1" applyBorder="1">
      <alignment vertical="center"/>
    </xf>
    <xf numFmtId="2" fontId="0" fillId="0" borderId="6" xfId="0" applyNumberFormat="1" applyFill="1" applyBorder="1" applyAlignment="1">
      <alignment horizontal="center" vertical="center"/>
    </xf>
    <xf numFmtId="179" fontId="0" fillId="0" borderId="6" xfId="0" applyNumberForma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2" fontId="0" fillId="0" borderId="6" xfId="0" applyNumberFormat="1" applyFill="1" applyBorder="1" applyAlignment="1">
      <alignment horizontal="center" vertical="center"/>
    </xf>
    <xf numFmtId="178" fontId="0" fillId="0" borderId="6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180" fontId="0" fillId="0" borderId="6" xfId="0" applyNumberFormat="1" applyFill="1" applyBorder="1" applyAlignment="1">
      <alignment horizontal="center" vertical="center"/>
    </xf>
    <xf numFmtId="180" fontId="0" fillId="0" borderId="6" xfId="0" applyNumberForma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0" fillId="0" borderId="0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28"/>
  <sheetViews>
    <sheetView tabSelected="1" workbookViewId="0">
      <selection activeCell="E7" sqref="E7"/>
    </sheetView>
  </sheetViews>
  <sheetFormatPr defaultColWidth="9" defaultRowHeight="13.5" outlineLevelCol="2"/>
  <cols>
    <col min="1" max="1" width="17.625" style="29" customWidth="1"/>
    <col min="2" max="2" width="13.75" style="30" customWidth="1"/>
    <col min="3" max="3" width="15.25" style="30" customWidth="1"/>
    <col min="4" max="16384" width="9" style="29"/>
  </cols>
  <sheetData>
    <row r="1" spans="1:1">
      <c r="A1" s="29" t="s">
        <v>0</v>
      </c>
    </row>
    <row r="2" spans="1:3">
      <c r="A2" s="31" t="s">
        <v>1</v>
      </c>
      <c r="B2" s="31"/>
      <c r="C2" s="32"/>
    </row>
    <row r="3" spans="1:3">
      <c r="A3" s="33" t="s">
        <v>2</v>
      </c>
      <c r="B3" s="34" t="s">
        <v>3</v>
      </c>
      <c r="C3" s="34" t="s">
        <v>4</v>
      </c>
    </row>
    <row r="4" spans="1:3">
      <c r="A4" s="35" t="s">
        <v>5</v>
      </c>
      <c r="B4" s="36">
        <v>0.35</v>
      </c>
      <c r="C4" s="37">
        <v>0.35</v>
      </c>
    </row>
    <row r="5" spans="1:3">
      <c r="A5" s="38" t="s">
        <v>6</v>
      </c>
      <c r="B5" s="39"/>
      <c r="C5" s="40"/>
    </row>
    <row r="6" spans="1:3">
      <c r="A6" s="41" t="s">
        <v>7</v>
      </c>
      <c r="B6" s="39"/>
      <c r="C6" s="40"/>
    </row>
    <row r="7" spans="1:3">
      <c r="A7" s="42" t="s">
        <v>8</v>
      </c>
      <c r="B7" s="39">
        <v>1.1</v>
      </c>
      <c r="C7" s="43">
        <v>1.8</v>
      </c>
    </row>
    <row r="8" spans="1:3">
      <c r="A8" s="42" t="s">
        <v>9</v>
      </c>
      <c r="B8" s="39">
        <v>1.3</v>
      </c>
      <c r="C8" s="43">
        <v>2</v>
      </c>
    </row>
    <row r="9" spans="1:3">
      <c r="A9" s="42" t="s">
        <v>10</v>
      </c>
      <c r="B9" s="39">
        <v>1.5</v>
      </c>
      <c r="C9" s="44">
        <v>2.15</v>
      </c>
    </row>
    <row r="10" spans="1:3">
      <c r="A10" s="42" t="s">
        <v>11</v>
      </c>
      <c r="B10" s="39">
        <v>2.1</v>
      </c>
      <c r="C10" s="44">
        <v>2.7</v>
      </c>
    </row>
    <row r="11" spans="1:3">
      <c r="A11" s="42" t="s">
        <v>12</v>
      </c>
      <c r="B11" s="39">
        <v>2.75</v>
      </c>
      <c r="C11" s="44">
        <v>3.3</v>
      </c>
    </row>
    <row r="12" spans="1:3">
      <c r="A12" s="42" t="s">
        <v>13</v>
      </c>
      <c r="B12" s="39" t="s">
        <v>14</v>
      </c>
      <c r="C12" s="44">
        <v>3.3</v>
      </c>
    </row>
    <row r="13" spans="1:3">
      <c r="A13" s="45" t="s">
        <v>15</v>
      </c>
      <c r="B13" s="39"/>
      <c r="C13" s="43"/>
    </row>
    <row r="14" spans="1:3">
      <c r="A14" s="42" t="s">
        <v>10</v>
      </c>
      <c r="B14" s="39">
        <v>1.1</v>
      </c>
      <c r="C14" s="44">
        <v>1.8</v>
      </c>
    </row>
    <row r="15" spans="1:3">
      <c r="A15" s="42" t="s">
        <v>12</v>
      </c>
      <c r="B15" s="39">
        <v>1.3</v>
      </c>
      <c r="C15" s="44">
        <v>2</v>
      </c>
    </row>
    <row r="16" spans="1:3">
      <c r="A16" s="42" t="s">
        <v>13</v>
      </c>
      <c r="B16" s="39" t="s">
        <v>14</v>
      </c>
      <c r="C16" s="44">
        <v>2.15</v>
      </c>
    </row>
    <row r="17" spans="1:3">
      <c r="A17" s="41" t="s">
        <v>16</v>
      </c>
      <c r="B17" s="39"/>
      <c r="C17" s="43"/>
    </row>
    <row r="18" spans="1:3">
      <c r="A18" s="46" t="s">
        <v>17</v>
      </c>
      <c r="B18" s="47"/>
      <c r="C18" s="48"/>
    </row>
    <row r="19" hidden="1" spans="1:3">
      <c r="A19" s="49" t="s">
        <v>18</v>
      </c>
      <c r="B19" s="39">
        <v>1.15</v>
      </c>
      <c r="C19" s="39" t="s">
        <v>14</v>
      </c>
    </row>
    <row r="20" spans="1:3">
      <c r="A20" s="38" t="s">
        <v>19</v>
      </c>
      <c r="B20" s="39"/>
      <c r="C20" s="43"/>
    </row>
    <row r="21" spans="1:3">
      <c r="A21" s="42" t="s">
        <v>20</v>
      </c>
      <c r="B21" s="39">
        <v>0.8</v>
      </c>
      <c r="C21" s="43">
        <v>0.8</v>
      </c>
    </row>
    <row r="22" spans="1:3">
      <c r="A22" s="42" t="s">
        <v>21</v>
      </c>
      <c r="B22" s="39">
        <v>1.35</v>
      </c>
      <c r="C22" s="43">
        <v>1.35</v>
      </c>
    </row>
    <row r="23" ht="42" customHeight="1" spans="1:3">
      <c r="A23" s="50" t="s">
        <v>22</v>
      </c>
      <c r="B23" s="51"/>
      <c r="C23" s="52"/>
    </row>
    <row r="24" s="28" customFormat="1" spans="2:3">
      <c r="B24" s="53"/>
      <c r="C24" s="53"/>
    </row>
    <row r="25" s="28" customFormat="1" spans="2:3">
      <c r="B25" s="53"/>
      <c r="C25" s="53"/>
    </row>
    <row r="26" s="28" customFormat="1" spans="2:3">
      <c r="B26" s="53"/>
      <c r="C26" s="53"/>
    </row>
    <row r="27" s="28" customFormat="1" spans="2:3">
      <c r="B27" s="53"/>
      <c r="C27" s="53"/>
    </row>
    <row r="28" s="28" customFormat="1" spans="2:3">
      <c r="B28" s="53"/>
      <c r="C28" s="53"/>
    </row>
  </sheetData>
  <mergeCells count="3">
    <mergeCell ref="A2:C2"/>
    <mergeCell ref="A18:C18"/>
    <mergeCell ref="A23:C23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H25"/>
  <sheetViews>
    <sheetView workbookViewId="0">
      <selection activeCell="B25" sqref="B25"/>
    </sheetView>
  </sheetViews>
  <sheetFormatPr defaultColWidth="9" defaultRowHeight="13.5" outlineLevelCol="7"/>
  <cols>
    <col min="1" max="1" width="41.875" customWidth="1"/>
    <col min="2" max="2" width="18.875" customWidth="1"/>
    <col min="3" max="3" width="22.25" customWidth="1"/>
    <col min="4" max="4" width="11.875" customWidth="1"/>
    <col min="5" max="5" width="11.75" customWidth="1"/>
    <col min="6" max="6" width="29.375" customWidth="1"/>
    <col min="7" max="7" width="15.75" customWidth="1"/>
    <col min="8" max="8" width="21" customWidth="1"/>
  </cols>
  <sheetData>
    <row r="1" spans="1:6">
      <c r="A1" t="s">
        <v>23</v>
      </c>
      <c r="F1" t="s">
        <v>24</v>
      </c>
    </row>
    <row r="2" spans="1:7">
      <c r="A2" s="17" t="s">
        <v>2</v>
      </c>
      <c r="B2" s="17" t="s">
        <v>3</v>
      </c>
      <c r="C2" s="17" t="s">
        <v>25</v>
      </c>
      <c r="D2" s="15"/>
      <c r="E2" s="18"/>
      <c r="F2" s="17" t="s">
        <v>2</v>
      </c>
      <c r="G2" s="17" t="s">
        <v>3</v>
      </c>
    </row>
    <row r="3" spans="1:7">
      <c r="A3" s="19" t="s">
        <v>5</v>
      </c>
      <c r="B3" s="17">
        <f>0.35-0.25</f>
        <v>0.1</v>
      </c>
      <c r="C3" s="17">
        <f>B3*1.3</f>
        <v>0.13</v>
      </c>
      <c r="D3" s="15">
        <f>B3*1.3</f>
        <v>0.13</v>
      </c>
      <c r="F3" s="20" t="s">
        <v>26</v>
      </c>
      <c r="G3" s="20"/>
    </row>
    <row r="4" spans="1:7">
      <c r="A4" s="21" t="s">
        <v>6</v>
      </c>
      <c r="B4" s="22"/>
      <c r="C4" s="23"/>
      <c r="D4" s="15">
        <f t="shared" ref="D4:D19" si="0">B4*1.3</f>
        <v>0</v>
      </c>
      <c r="F4" s="17" t="s">
        <v>27</v>
      </c>
      <c r="G4" s="17">
        <f>4.85-0.25</f>
        <v>4.6</v>
      </c>
    </row>
    <row r="5" spans="1:7">
      <c r="A5" s="21" t="s">
        <v>7</v>
      </c>
      <c r="B5" s="22"/>
      <c r="C5" s="23"/>
      <c r="D5" s="15">
        <f t="shared" si="0"/>
        <v>0</v>
      </c>
      <c r="F5" s="20" t="s">
        <v>28</v>
      </c>
      <c r="G5" s="20"/>
    </row>
    <row r="6" spans="1:7">
      <c r="A6" s="17" t="s">
        <v>8</v>
      </c>
      <c r="B6" s="17">
        <f>1.6-0.25</f>
        <v>1.35</v>
      </c>
      <c r="C6" s="17">
        <f>B6*1.3</f>
        <v>1.755</v>
      </c>
      <c r="D6" s="15">
        <f t="shared" si="0"/>
        <v>1.755</v>
      </c>
      <c r="F6" s="17" t="s">
        <v>29</v>
      </c>
      <c r="G6" s="17">
        <f>5.25-0.25</f>
        <v>5</v>
      </c>
    </row>
    <row r="7" spans="1:7">
      <c r="A7" s="17" t="s">
        <v>9</v>
      </c>
      <c r="B7" s="17">
        <f>1.8-0.25</f>
        <v>1.55</v>
      </c>
      <c r="C7" s="17">
        <f>B7*1.3</f>
        <v>2.015</v>
      </c>
      <c r="D7" s="15">
        <f t="shared" si="0"/>
        <v>2.015</v>
      </c>
      <c r="F7" s="17" t="s">
        <v>30</v>
      </c>
      <c r="G7" s="17">
        <f>5.4-0.25</f>
        <v>5.15</v>
      </c>
    </row>
    <row r="8" spans="1:4">
      <c r="A8" s="17" t="s">
        <v>10</v>
      </c>
      <c r="B8" s="17">
        <f>2-0.25</f>
        <v>1.75</v>
      </c>
      <c r="C8" s="17">
        <f>B8*1.3</f>
        <v>2.275</v>
      </c>
      <c r="D8" s="15">
        <f t="shared" si="0"/>
        <v>2.275</v>
      </c>
    </row>
    <row r="9" spans="1:5">
      <c r="A9" s="17" t="s">
        <v>11</v>
      </c>
      <c r="B9" s="17">
        <f>2.6-0.25</f>
        <v>2.35</v>
      </c>
      <c r="C9" s="17">
        <f>B9*1.3</f>
        <v>3.055</v>
      </c>
      <c r="D9" s="15">
        <f t="shared" si="0"/>
        <v>3.055</v>
      </c>
      <c r="E9" s="25"/>
    </row>
    <row r="10" spans="1:5">
      <c r="A10" s="17" t="s">
        <v>12</v>
      </c>
      <c r="B10" s="17">
        <f>3.25-0.25</f>
        <v>3</v>
      </c>
      <c r="C10" s="17">
        <f>B10*1.3</f>
        <v>3.9</v>
      </c>
      <c r="D10" s="15">
        <f t="shared" si="0"/>
        <v>3.9</v>
      </c>
      <c r="E10" s="25"/>
    </row>
    <row r="11" spans="1:6">
      <c r="A11" s="17" t="s">
        <v>13</v>
      </c>
      <c r="B11" s="17" t="s">
        <v>14</v>
      </c>
      <c r="C11" s="24">
        <v>4.03</v>
      </c>
      <c r="D11" s="15" t="e">
        <f t="shared" si="0"/>
        <v>#VALUE!</v>
      </c>
      <c r="E11">
        <f>(4.355/1.3-0.25)*1.3</f>
        <v>4.03</v>
      </c>
      <c r="F11">
        <f>C11/1.3</f>
        <v>3.1</v>
      </c>
    </row>
    <row r="12" spans="1:4">
      <c r="A12" s="21" t="s">
        <v>31</v>
      </c>
      <c r="B12" s="22"/>
      <c r="C12" s="23"/>
      <c r="D12" s="15">
        <f t="shared" si="0"/>
        <v>0</v>
      </c>
    </row>
    <row r="13" spans="1:4">
      <c r="A13" s="17" t="s">
        <v>10</v>
      </c>
      <c r="B13" s="17">
        <f>1.6-0.25</f>
        <v>1.35</v>
      </c>
      <c r="C13" s="17">
        <f>B13*1.3</f>
        <v>1.755</v>
      </c>
      <c r="D13" s="15">
        <f t="shared" si="0"/>
        <v>1.755</v>
      </c>
    </row>
    <row r="14" spans="1:4">
      <c r="A14" s="17" t="s">
        <v>12</v>
      </c>
      <c r="B14" s="17">
        <f>1.8-0.25</f>
        <v>1.55</v>
      </c>
      <c r="C14" s="17">
        <f>B14*1.3</f>
        <v>2.015</v>
      </c>
      <c r="D14" s="15">
        <f t="shared" si="0"/>
        <v>2.015</v>
      </c>
    </row>
    <row r="15" spans="1:8">
      <c r="A15" s="17" t="s">
        <v>13</v>
      </c>
      <c r="B15" s="17" t="s">
        <v>14</v>
      </c>
      <c r="C15" s="24">
        <v>2.275</v>
      </c>
      <c r="D15" s="15" t="e">
        <f t="shared" si="0"/>
        <v>#VALUE!</v>
      </c>
      <c r="H15" s="27"/>
    </row>
    <row r="16" spans="1:4">
      <c r="A16" s="21" t="s">
        <v>16</v>
      </c>
      <c r="B16" s="22"/>
      <c r="C16" s="23"/>
      <c r="D16" s="15">
        <f t="shared" si="0"/>
        <v>0</v>
      </c>
    </row>
    <row r="17" spans="1:4">
      <c r="A17" s="17" t="s">
        <v>17</v>
      </c>
      <c r="B17" s="19"/>
      <c r="C17" s="19"/>
      <c r="D17" s="15">
        <f t="shared" si="0"/>
        <v>0</v>
      </c>
    </row>
    <row r="18" spans="1:4">
      <c r="A18" s="19" t="s">
        <v>18</v>
      </c>
      <c r="B18" s="17">
        <f>1.15-0.25</f>
        <v>0.9</v>
      </c>
      <c r="C18" s="17">
        <f>B18*1.2</f>
        <v>1.08</v>
      </c>
      <c r="D18" s="15">
        <f>B18*1.2</f>
        <v>1.08</v>
      </c>
    </row>
    <row r="19" spans="1:4">
      <c r="A19" s="21" t="s">
        <v>32</v>
      </c>
      <c r="B19" s="22"/>
      <c r="C19" s="23"/>
      <c r="D19" s="15">
        <f t="shared" si="0"/>
        <v>0</v>
      </c>
    </row>
    <row r="20" spans="1:4">
      <c r="A20" s="17" t="s">
        <v>20</v>
      </c>
      <c r="B20" s="17">
        <f>0.8-0.25</f>
        <v>0.55</v>
      </c>
      <c r="C20" s="17">
        <f>B20*1.2</f>
        <v>0.66</v>
      </c>
      <c r="D20" s="15">
        <f>B20*1.2</f>
        <v>0.66</v>
      </c>
    </row>
    <row r="21" spans="1:4">
      <c r="A21" s="17" t="s">
        <v>21</v>
      </c>
      <c r="B21" s="17">
        <f>1.35-0.25</f>
        <v>1.1</v>
      </c>
      <c r="C21" s="17">
        <f>B21*1.2</f>
        <v>1.32</v>
      </c>
      <c r="D21" s="15">
        <f>B21*1.2</f>
        <v>1.32</v>
      </c>
    </row>
    <row r="25" ht="87.75" customHeight="1" spans="2:2">
      <c r="B25" s="26" t="s">
        <v>33</v>
      </c>
    </row>
  </sheetData>
  <mergeCells count="7">
    <mergeCell ref="F3:G3"/>
    <mergeCell ref="A4:C4"/>
    <mergeCell ref="A5:C5"/>
    <mergeCell ref="F5:G5"/>
    <mergeCell ref="A12:C12"/>
    <mergeCell ref="A16:C16"/>
    <mergeCell ref="A19:C1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5"/>
  <sheetViews>
    <sheetView workbookViewId="0">
      <selection activeCell="B25" sqref="B25"/>
    </sheetView>
  </sheetViews>
  <sheetFormatPr defaultColWidth="9" defaultRowHeight="13.5"/>
  <cols>
    <col min="1" max="1" width="41.875" customWidth="1"/>
    <col min="2" max="2" width="18.875" customWidth="1"/>
    <col min="3" max="3" width="22.25" customWidth="1"/>
    <col min="4" max="6" width="11.875" customWidth="1"/>
    <col min="7" max="7" width="11.75" customWidth="1"/>
    <col min="8" max="8" width="29.375" customWidth="1"/>
    <col min="9" max="9" width="15.75" customWidth="1"/>
    <col min="10" max="10" width="21" customWidth="1"/>
  </cols>
  <sheetData>
    <row r="1" spans="1:8">
      <c r="A1" t="s">
        <v>23</v>
      </c>
      <c r="D1" t="s">
        <v>34</v>
      </c>
      <c r="E1" t="s">
        <v>35</v>
      </c>
      <c r="F1" t="s">
        <v>36</v>
      </c>
      <c r="H1" t="s">
        <v>24</v>
      </c>
    </row>
    <row r="2" spans="1:9">
      <c r="A2" s="17" t="s">
        <v>2</v>
      </c>
      <c r="B2" s="17" t="s">
        <v>3</v>
      </c>
      <c r="C2" s="17" t="s">
        <v>25</v>
      </c>
      <c r="D2" s="15"/>
      <c r="E2" s="15"/>
      <c r="F2" s="15"/>
      <c r="G2" s="18"/>
      <c r="H2" s="17" t="s">
        <v>2</v>
      </c>
      <c r="I2" s="17" t="s">
        <v>3</v>
      </c>
    </row>
    <row r="3" spans="1:9">
      <c r="A3" s="19" t="s">
        <v>5</v>
      </c>
      <c r="B3" s="17">
        <v>0.35</v>
      </c>
      <c r="C3" s="17">
        <v>0.455</v>
      </c>
      <c r="D3" s="15">
        <f>IFERROR(C3/B3,0)</f>
        <v>1.3</v>
      </c>
      <c r="E3" s="15">
        <f>(C3/D3-0.25)*1.3</f>
        <v>0.13</v>
      </c>
      <c r="F3" s="15">
        <f>E3-'0826'!C3</f>
        <v>0</v>
      </c>
      <c r="H3" s="20" t="s">
        <v>26</v>
      </c>
      <c r="I3" s="20"/>
    </row>
    <row r="4" spans="1:10">
      <c r="A4" s="21" t="s">
        <v>6</v>
      </c>
      <c r="B4" s="22"/>
      <c r="C4" s="23"/>
      <c r="D4" s="15"/>
      <c r="E4" s="15"/>
      <c r="F4" s="15">
        <f>E4-'0826'!C4</f>
        <v>0</v>
      </c>
      <c r="H4" s="17" t="s">
        <v>27</v>
      </c>
      <c r="I4" s="17" t="e">
        <f>'20220921调整后人民币储蓄存款利率（挂牌）'!#REF!-0.25</f>
        <v>#REF!</v>
      </c>
      <c r="J4" t="e">
        <f>I4-'0826'!G4</f>
        <v>#REF!</v>
      </c>
    </row>
    <row r="5" spans="1:9">
      <c r="A5" s="21" t="s">
        <v>7</v>
      </c>
      <c r="B5" s="22"/>
      <c r="C5" s="23"/>
      <c r="D5" s="15"/>
      <c r="E5" s="15"/>
      <c r="F5" s="15">
        <f>E5-'0826'!C5</f>
        <v>0</v>
      </c>
      <c r="H5" s="20" t="s">
        <v>28</v>
      </c>
      <c r="I5" s="20"/>
    </row>
    <row r="6" spans="1:10">
      <c r="A6" s="17" t="s">
        <v>8</v>
      </c>
      <c r="B6" s="17">
        <v>1.6</v>
      </c>
      <c r="C6" s="24">
        <f>B6*1.3</f>
        <v>2.08</v>
      </c>
      <c r="D6" s="15">
        <f>IFERROR(C6/B6,0)</f>
        <v>1.3</v>
      </c>
      <c r="E6" s="15">
        <f t="shared" ref="E6:E11" si="0">(C6/D6-0.25)*1.3</f>
        <v>1.755</v>
      </c>
      <c r="F6" s="15">
        <f>E6-'0826'!C6</f>
        <v>0</v>
      </c>
      <c r="H6" s="17" t="s">
        <v>29</v>
      </c>
      <c r="I6" s="17" t="e">
        <f>'20220921调整后人民币储蓄存款利率（挂牌）'!#REF!-0.25</f>
        <v>#REF!</v>
      </c>
      <c r="J6" t="e">
        <f>I6-'0826'!G6</f>
        <v>#REF!</v>
      </c>
    </row>
    <row r="7" spans="1:10">
      <c r="A7" s="17" t="s">
        <v>9</v>
      </c>
      <c r="B7" s="17">
        <v>1.8</v>
      </c>
      <c r="C7" s="24">
        <f t="shared" ref="C7:C10" si="1">B7*1.3</f>
        <v>2.34</v>
      </c>
      <c r="D7" s="15">
        <f>IFERROR(C7/B7,0)</f>
        <v>1.3</v>
      </c>
      <c r="E7" s="15">
        <f t="shared" si="0"/>
        <v>2.015</v>
      </c>
      <c r="F7" s="15">
        <f>E7-'0826'!C7</f>
        <v>0</v>
      </c>
      <c r="H7" s="17" t="s">
        <v>30</v>
      </c>
      <c r="I7" s="17" t="e">
        <f>'20220921调整后人民币储蓄存款利率（挂牌）'!#REF!-0.25</f>
        <v>#REF!</v>
      </c>
      <c r="J7" t="e">
        <f>I7-'0826'!G7</f>
        <v>#REF!</v>
      </c>
    </row>
    <row r="8" spans="1:7">
      <c r="A8" s="17" t="s">
        <v>10</v>
      </c>
      <c r="B8" s="17">
        <v>2</v>
      </c>
      <c r="C8" s="24">
        <f t="shared" si="1"/>
        <v>2.6</v>
      </c>
      <c r="D8" s="15">
        <f>IFERROR(C8/B8,0)</f>
        <v>1.3</v>
      </c>
      <c r="E8" s="15">
        <f t="shared" si="0"/>
        <v>2.275</v>
      </c>
      <c r="F8" s="15">
        <f>E8-'0826'!C8</f>
        <v>0</v>
      </c>
      <c r="G8">
        <f>E8/1.3</f>
        <v>1.75</v>
      </c>
    </row>
    <row r="9" spans="1:7">
      <c r="A9" s="17" t="s">
        <v>11</v>
      </c>
      <c r="B9" s="17">
        <v>2.6</v>
      </c>
      <c r="C9" s="24">
        <f t="shared" si="1"/>
        <v>3.38</v>
      </c>
      <c r="D9" s="15">
        <f>IFERROR(C9/B9,0)</f>
        <v>1.3</v>
      </c>
      <c r="E9" s="15">
        <f t="shared" si="0"/>
        <v>3.055</v>
      </c>
      <c r="F9" s="15">
        <f>E9-'0826'!C9</f>
        <v>0</v>
      </c>
      <c r="G9" s="25"/>
    </row>
    <row r="10" spans="1:7">
      <c r="A10" s="17" t="s">
        <v>12</v>
      </c>
      <c r="B10" s="17">
        <v>3.25</v>
      </c>
      <c r="C10" s="24">
        <f t="shared" si="1"/>
        <v>4.225</v>
      </c>
      <c r="D10" s="15">
        <f>IFERROR(C10/B10,0)</f>
        <v>1.3</v>
      </c>
      <c r="E10" s="15">
        <f t="shared" si="0"/>
        <v>3.9</v>
      </c>
      <c r="F10" s="15">
        <f>E10-'0826'!C10</f>
        <v>0</v>
      </c>
      <c r="G10" s="25"/>
    </row>
    <row r="11" spans="1:6">
      <c r="A11" s="17" t="s">
        <v>13</v>
      </c>
      <c r="B11" s="17" t="s">
        <v>14</v>
      </c>
      <c r="C11" s="24">
        <v>4.355</v>
      </c>
      <c r="D11" s="15">
        <v>1.3</v>
      </c>
      <c r="E11" s="15">
        <f t="shared" si="0"/>
        <v>4.03</v>
      </c>
      <c r="F11" s="15">
        <f>E11-'0826'!C11</f>
        <v>0</v>
      </c>
    </row>
    <row r="12" spans="1:6">
      <c r="A12" s="21" t="s">
        <v>31</v>
      </c>
      <c r="B12" s="22"/>
      <c r="C12" s="23"/>
      <c r="D12" s="15"/>
      <c r="E12" s="15"/>
      <c r="F12" s="15">
        <f>E12-'0826'!C12</f>
        <v>0</v>
      </c>
    </row>
    <row r="13" spans="1:6">
      <c r="A13" s="17" t="s">
        <v>10</v>
      </c>
      <c r="B13" s="17">
        <v>1.6</v>
      </c>
      <c r="C13" s="17">
        <f>B13*1.3</f>
        <v>2.08</v>
      </c>
      <c r="D13" s="15">
        <f>IFERROR(C13/B13,0)</f>
        <v>1.3</v>
      </c>
      <c r="E13" s="15">
        <f>(C13/D13-0.25)*1.3</f>
        <v>1.755</v>
      </c>
      <c r="F13" s="15">
        <f>E13-'0826'!C13</f>
        <v>0</v>
      </c>
    </row>
    <row r="14" spans="1:6">
      <c r="A14" s="17" t="s">
        <v>12</v>
      </c>
      <c r="B14" s="17">
        <v>1.8</v>
      </c>
      <c r="C14" s="17">
        <f>B14*1.3</f>
        <v>2.34</v>
      </c>
      <c r="D14" s="15">
        <f>IFERROR(C14/B14,0)</f>
        <v>1.3</v>
      </c>
      <c r="E14" s="15">
        <f>(C14/D14-0.25)*1.3</f>
        <v>2.015</v>
      </c>
      <c r="F14" s="15">
        <f>E14-'0826'!C14</f>
        <v>0</v>
      </c>
    </row>
    <row r="15" spans="1:10">
      <c r="A15" s="17" t="s">
        <v>13</v>
      </c>
      <c r="B15" s="17" t="s">
        <v>14</v>
      </c>
      <c r="C15" s="17">
        <v>2.6</v>
      </c>
      <c r="D15" s="15">
        <v>1.3</v>
      </c>
      <c r="E15" s="15">
        <f>(C15/D15-0.25)*1.3</f>
        <v>2.275</v>
      </c>
      <c r="F15" s="15">
        <f>E15-'0826'!C15</f>
        <v>0</v>
      </c>
      <c r="J15" s="27"/>
    </row>
    <row r="16" spans="1:6">
      <c r="A16" s="21" t="s">
        <v>16</v>
      </c>
      <c r="B16" s="22"/>
      <c r="C16" s="23"/>
      <c r="D16" s="15"/>
      <c r="E16" s="15"/>
      <c r="F16" s="15">
        <f>E16-'0826'!C16</f>
        <v>0</v>
      </c>
    </row>
    <row r="17" spans="1:6">
      <c r="A17" s="17" t="s">
        <v>17</v>
      </c>
      <c r="B17" s="19"/>
      <c r="C17" s="19"/>
      <c r="D17" s="15"/>
      <c r="E17" s="15"/>
      <c r="F17" s="15">
        <f>E17-'0826'!C17</f>
        <v>0</v>
      </c>
    </row>
    <row r="18" spans="1:6">
      <c r="A18" s="19" t="s">
        <v>18</v>
      </c>
      <c r="B18" s="17">
        <v>1.15</v>
      </c>
      <c r="C18" s="17">
        <v>1.38</v>
      </c>
      <c r="D18" s="15">
        <f>IFERROR(C18/B18,0)</f>
        <v>1.2</v>
      </c>
      <c r="E18" s="15">
        <f>(C18/D18-0.25)*1.2</f>
        <v>1.08</v>
      </c>
      <c r="F18" s="15">
        <f>E18-'0826'!C18</f>
        <v>0</v>
      </c>
    </row>
    <row r="19" spans="1:6">
      <c r="A19" s="21" t="s">
        <v>32</v>
      </c>
      <c r="B19" s="22"/>
      <c r="C19" s="23"/>
      <c r="D19" s="15"/>
      <c r="E19" s="15"/>
      <c r="F19" s="15">
        <f>E19-'0826'!C19</f>
        <v>0</v>
      </c>
    </row>
    <row r="20" spans="1:6">
      <c r="A20" s="17" t="s">
        <v>20</v>
      </c>
      <c r="B20" s="17">
        <v>0.8</v>
      </c>
      <c r="C20" s="17">
        <v>0.96</v>
      </c>
      <c r="D20" s="15">
        <f>IFERROR(C20/B20,0)</f>
        <v>1.2</v>
      </c>
      <c r="E20" s="15">
        <f>(C20/D20-0.25)*1.2</f>
        <v>0.66</v>
      </c>
      <c r="F20" s="15">
        <f>E20-'0826'!C20</f>
        <v>0</v>
      </c>
    </row>
    <row r="21" spans="1:6">
      <c r="A21" s="17" t="s">
        <v>21</v>
      </c>
      <c r="B21" s="17">
        <v>1.35</v>
      </c>
      <c r="C21" s="17">
        <v>1.62</v>
      </c>
      <c r="D21" s="15">
        <f>IFERROR(C21/B21,0)</f>
        <v>1.2</v>
      </c>
      <c r="E21" s="15">
        <f>(C21/D21-0.25)*1.2</f>
        <v>1.32</v>
      </c>
      <c r="F21" s="15">
        <f>E21-'0826'!C21</f>
        <v>0</v>
      </c>
    </row>
    <row r="25" ht="202.5" spans="2:2">
      <c r="B25" s="26" t="s">
        <v>33</v>
      </c>
    </row>
  </sheetData>
  <mergeCells count="7">
    <mergeCell ref="H3:I3"/>
    <mergeCell ref="A4:C4"/>
    <mergeCell ref="A5:C5"/>
    <mergeCell ref="H5:I5"/>
    <mergeCell ref="A12:C12"/>
    <mergeCell ref="A16:C16"/>
    <mergeCell ref="A19:C1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C10"/>
  <sheetViews>
    <sheetView workbookViewId="0">
      <selection activeCell="B25" sqref="B25"/>
    </sheetView>
  </sheetViews>
  <sheetFormatPr defaultColWidth="9" defaultRowHeight="13.5" outlineLevelCol="2"/>
  <cols>
    <col min="1" max="1" width="23.5" customWidth="1"/>
  </cols>
  <sheetData>
    <row r="1" spans="1:3">
      <c r="A1" s="15" t="s">
        <v>2</v>
      </c>
      <c r="B1" s="15" t="s">
        <v>37</v>
      </c>
      <c r="C1" s="15"/>
    </row>
    <row r="2" spans="1:3">
      <c r="A2" s="15"/>
      <c r="B2" t="s">
        <v>38</v>
      </c>
      <c r="C2" t="s">
        <v>39</v>
      </c>
    </row>
    <row r="3" spans="1:1">
      <c r="A3" t="s">
        <v>26</v>
      </c>
    </row>
    <row r="4" spans="1:3">
      <c r="A4" t="s">
        <v>27</v>
      </c>
      <c r="B4" s="16">
        <v>4.85</v>
      </c>
      <c r="C4" s="16">
        <v>4.6</v>
      </c>
    </row>
    <row r="5" spans="1:3">
      <c r="A5" t="s">
        <v>28</v>
      </c>
      <c r="B5" s="16"/>
      <c r="C5" s="16"/>
    </row>
    <row r="6" spans="1:3">
      <c r="A6" t="s">
        <v>29</v>
      </c>
      <c r="B6" s="16">
        <v>5.25</v>
      </c>
      <c r="C6" s="16">
        <v>5</v>
      </c>
    </row>
    <row r="7" spans="1:3">
      <c r="A7" t="s">
        <v>30</v>
      </c>
      <c r="B7" s="16">
        <v>5.4</v>
      </c>
      <c r="C7" s="16">
        <v>5.15</v>
      </c>
    </row>
    <row r="8" spans="1:3">
      <c r="A8" t="s">
        <v>40</v>
      </c>
      <c r="B8" s="16"/>
      <c r="C8" s="16"/>
    </row>
    <row r="9" spans="1:3">
      <c r="A9" t="s">
        <v>41</v>
      </c>
      <c r="B9" s="16">
        <v>3</v>
      </c>
      <c r="C9" s="16">
        <v>2.75</v>
      </c>
    </row>
    <row r="10" spans="1:3">
      <c r="A10" t="s">
        <v>30</v>
      </c>
      <c r="B10" s="16">
        <v>3.5</v>
      </c>
      <c r="C10" s="16">
        <v>3.25</v>
      </c>
    </row>
  </sheetData>
  <mergeCells count="2">
    <mergeCell ref="B1:C1"/>
    <mergeCell ref="A1:A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"/>
  <sheetViews>
    <sheetView workbookViewId="0">
      <selection activeCell="B25" sqref="B25"/>
    </sheetView>
  </sheetViews>
  <sheetFormatPr defaultColWidth="9" defaultRowHeight="13.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14"/>
  <sheetViews>
    <sheetView workbookViewId="0">
      <selection activeCell="I18" sqref="I18"/>
    </sheetView>
  </sheetViews>
  <sheetFormatPr defaultColWidth="9" defaultRowHeight="13.5" outlineLevelCol="5"/>
  <cols>
    <col min="5" max="5" width="9" style="1"/>
    <col min="9" max="9" width="12.625" customWidth="1"/>
    <col min="265" max="265" width="12.625" customWidth="1"/>
    <col min="521" max="521" width="12.625" customWidth="1"/>
    <col min="777" max="777" width="12.625" customWidth="1"/>
    <col min="1033" max="1033" width="12.625" customWidth="1"/>
    <col min="1289" max="1289" width="12.625" customWidth="1"/>
    <col min="1545" max="1545" width="12.625" customWidth="1"/>
    <col min="1801" max="1801" width="12.625" customWidth="1"/>
    <col min="2057" max="2057" width="12.625" customWidth="1"/>
    <col min="2313" max="2313" width="12.625" customWidth="1"/>
    <col min="2569" max="2569" width="12.625" customWidth="1"/>
    <col min="2825" max="2825" width="12.625" customWidth="1"/>
    <col min="3081" max="3081" width="12.625" customWidth="1"/>
    <col min="3337" max="3337" width="12.625" customWidth="1"/>
    <col min="3593" max="3593" width="12.625" customWidth="1"/>
    <col min="3849" max="3849" width="12.625" customWidth="1"/>
    <col min="4105" max="4105" width="12.625" customWidth="1"/>
    <col min="4361" max="4361" width="12.625" customWidth="1"/>
    <col min="4617" max="4617" width="12.625" customWidth="1"/>
    <col min="4873" max="4873" width="12.625" customWidth="1"/>
    <col min="5129" max="5129" width="12.625" customWidth="1"/>
    <col min="5385" max="5385" width="12.625" customWidth="1"/>
    <col min="5641" max="5641" width="12.625" customWidth="1"/>
    <col min="5897" max="5897" width="12.625" customWidth="1"/>
    <col min="6153" max="6153" width="12.625" customWidth="1"/>
    <col min="6409" max="6409" width="12.625" customWidth="1"/>
    <col min="6665" max="6665" width="12.625" customWidth="1"/>
    <col min="6921" max="6921" width="12.625" customWidth="1"/>
    <col min="7177" max="7177" width="12.625" customWidth="1"/>
    <col min="7433" max="7433" width="12.625" customWidth="1"/>
    <col min="7689" max="7689" width="12.625" customWidth="1"/>
    <col min="7945" max="7945" width="12.625" customWidth="1"/>
    <col min="8201" max="8201" width="12.625" customWidth="1"/>
    <col min="8457" max="8457" width="12.625" customWidth="1"/>
    <col min="8713" max="8713" width="12.625" customWidth="1"/>
    <col min="8969" max="8969" width="12.625" customWidth="1"/>
    <col min="9225" max="9225" width="12.625" customWidth="1"/>
    <col min="9481" max="9481" width="12.625" customWidth="1"/>
    <col min="9737" max="9737" width="12.625" customWidth="1"/>
    <col min="9993" max="9993" width="12.625" customWidth="1"/>
    <col min="10249" max="10249" width="12.625" customWidth="1"/>
    <col min="10505" max="10505" width="12.625" customWidth="1"/>
    <col min="10761" max="10761" width="12.625" customWidth="1"/>
    <col min="11017" max="11017" width="12.625" customWidth="1"/>
    <col min="11273" max="11273" width="12.625" customWidth="1"/>
    <col min="11529" max="11529" width="12.625" customWidth="1"/>
    <col min="11785" max="11785" width="12.625" customWidth="1"/>
    <col min="12041" max="12041" width="12.625" customWidth="1"/>
    <col min="12297" max="12297" width="12.625" customWidth="1"/>
    <col min="12553" max="12553" width="12.625" customWidth="1"/>
    <col min="12809" max="12809" width="12.625" customWidth="1"/>
    <col min="13065" max="13065" width="12.625" customWidth="1"/>
    <col min="13321" max="13321" width="12.625" customWidth="1"/>
    <col min="13577" max="13577" width="12.625" customWidth="1"/>
    <col min="13833" max="13833" width="12.625" customWidth="1"/>
    <col min="14089" max="14089" width="12.625" customWidth="1"/>
    <col min="14345" max="14345" width="12.625" customWidth="1"/>
    <col min="14601" max="14601" width="12.625" customWidth="1"/>
    <col min="14857" max="14857" width="12.625" customWidth="1"/>
    <col min="15113" max="15113" width="12.625" customWidth="1"/>
    <col min="15369" max="15369" width="12.625" customWidth="1"/>
    <col min="15625" max="15625" width="12.625" customWidth="1"/>
    <col min="15881" max="15881" width="12.625" customWidth="1"/>
    <col min="16137" max="16137" width="12.625" customWidth="1"/>
  </cols>
  <sheetData>
    <row r="1" ht="24.75" spans="1:6">
      <c r="A1" s="2" t="s">
        <v>42</v>
      </c>
      <c r="B1" s="2"/>
      <c r="C1" s="3" t="s">
        <v>43</v>
      </c>
      <c r="D1" s="3" t="s">
        <v>44</v>
      </c>
      <c r="E1" s="4" t="s">
        <v>45</v>
      </c>
      <c r="F1" s="5" t="s">
        <v>46</v>
      </c>
    </row>
    <row r="2" ht="14.25" spans="1:6">
      <c r="A2" s="6" t="s">
        <v>47</v>
      </c>
      <c r="B2" s="6"/>
      <c r="C2" s="7" t="s">
        <v>48</v>
      </c>
      <c r="D2" s="7">
        <v>0.35</v>
      </c>
      <c r="E2" s="8">
        <v>0.385</v>
      </c>
      <c r="F2">
        <f t="shared" ref="F2:F7" si="0">E2/D2</f>
        <v>1.1</v>
      </c>
    </row>
    <row r="3" ht="14.25" spans="1:6">
      <c r="A3" s="9" t="s">
        <v>49</v>
      </c>
      <c r="B3" s="10" t="s">
        <v>50</v>
      </c>
      <c r="C3" s="7" t="s">
        <v>8</v>
      </c>
      <c r="D3" s="7">
        <v>1.1</v>
      </c>
      <c r="E3" s="11">
        <v>1.485</v>
      </c>
      <c r="F3">
        <f t="shared" si="0"/>
        <v>1.35</v>
      </c>
    </row>
    <row r="4" ht="14.25" spans="1:6">
      <c r="A4" s="9"/>
      <c r="B4" s="10"/>
      <c r="C4" s="7" t="s">
        <v>9</v>
      </c>
      <c r="D4" s="7">
        <v>1.3</v>
      </c>
      <c r="E4" s="8">
        <v>1.755</v>
      </c>
      <c r="F4">
        <f t="shared" si="0"/>
        <v>1.35</v>
      </c>
    </row>
    <row r="5" ht="14.25" spans="1:6">
      <c r="A5" s="9"/>
      <c r="B5" s="10"/>
      <c r="C5" s="7" t="s">
        <v>51</v>
      </c>
      <c r="D5" s="7">
        <v>1.5</v>
      </c>
      <c r="E5" s="8">
        <v>2.025</v>
      </c>
      <c r="F5">
        <f t="shared" si="0"/>
        <v>1.35</v>
      </c>
    </row>
    <row r="6" ht="14.25" spans="1:6">
      <c r="A6" s="9"/>
      <c r="B6" s="10"/>
      <c r="C6" s="7" t="s">
        <v>52</v>
      </c>
      <c r="D6" s="7">
        <v>2.1</v>
      </c>
      <c r="E6" s="8">
        <v>2.73</v>
      </c>
      <c r="F6">
        <f t="shared" si="0"/>
        <v>1.3</v>
      </c>
    </row>
    <row r="7" ht="14.25" spans="1:6">
      <c r="A7" s="9"/>
      <c r="B7" s="10"/>
      <c r="C7" s="7" t="s">
        <v>53</v>
      </c>
      <c r="D7" s="7">
        <v>2.75</v>
      </c>
      <c r="E7" s="8">
        <v>3.575</v>
      </c>
      <c r="F7">
        <f t="shared" si="0"/>
        <v>1.3</v>
      </c>
    </row>
    <row r="8" ht="14.25" spans="1:5">
      <c r="A8" s="9"/>
      <c r="B8" s="10"/>
      <c r="C8" s="7" t="s">
        <v>13</v>
      </c>
      <c r="D8" s="7" t="s">
        <v>48</v>
      </c>
      <c r="E8" s="8">
        <v>3.705</v>
      </c>
    </row>
    <row r="9" ht="14.25" spans="1:6">
      <c r="A9" s="9"/>
      <c r="B9" s="5" t="s">
        <v>54</v>
      </c>
      <c r="C9" s="7" t="s">
        <v>55</v>
      </c>
      <c r="D9" s="7">
        <v>1.1</v>
      </c>
      <c r="E9" s="8">
        <v>1.485</v>
      </c>
      <c r="F9">
        <f>E9/D9</f>
        <v>1.35</v>
      </c>
    </row>
    <row r="10" ht="14.25" spans="1:6">
      <c r="A10" s="9"/>
      <c r="B10" s="5" t="s">
        <v>56</v>
      </c>
      <c r="C10" s="7" t="s">
        <v>53</v>
      </c>
      <c r="D10" s="7">
        <v>1.3</v>
      </c>
      <c r="E10" s="8">
        <v>1.755</v>
      </c>
      <c r="F10">
        <f>E10/D10</f>
        <v>1.35</v>
      </c>
    </row>
    <row r="11" ht="14.25" spans="1:5">
      <c r="A11" s="9"/>
      <c r="B11" s="12" t="s">
        <v>57</v>
      </c>
      <c r="C11" s="13"/>
      <c r="D11" s="13"/>
      <c r="E11" s="14"/>
    </row>
    <row r="12" ht="31.5" customHeight="1" spans="1:5">
      <c r="A12" s="9"/>
      <c r="B12" s="12" t="s">
        <v>58</v>
      </c>
      <c r="C12" s="7" t="s">
        <v>59</v>
      </c>
      <c r="D12" s="7"/>
      <c r="E12" s="7"/>
    </row>
    <row r="13" ht="14.25" spans="1:5">
      <c r="A13" s="6" t="s">
        <v>60</v>
      </c>
      <c r="B13" s="6"/>
      <c r="C13" s="7" t="s">
        <v>61</v>
      </c>
      <c r="D13" s="7">
        <v>0.8</v>
      </c>
      <c r="E13" s="11">
        <v>0.8</v>
      </c>
    </row>
    <row r="14" ht="14.25" spans="1:5">
      <c r="A14" s="6"/>
      <c r="B14" s="6"/>
      <c r="C14" s="7" t="s">
        <v>62</v>
      </c>
      <c r="D14" s="7">
        <v>1.35</v>
      </c>
      <c r="E14" s="8">
        <v>1.35</v>
      </c>
    </row>
  </sheetData>
  <mergeCells count="6">
    <mergeCell ref="A1:B1"/>
    <mergeCell ref="A2:B2"/>
    <mergeCell ref="C12:E12"/>
    <mergeCell ref="A3:A12"/>
    <mergeCell ref="B3:B8"/>
    <mergeCell ref="A13:B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20220921调整后人民币储蓄存款利率（挂牌）</vt:lpstr>
      <vt:lpstr>0826</vt:lpstr>
      <vt:lpstr>验算</vt:lpstr>
      <vt:lpstr>人行贷款基准利率</vt:lpstr>
      <vt:lpstr>Sheet2</vt:lpstr>
      <vt:lpstr>长沙银行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涂欣</dc:creator>
  <cp:lastModifiedBy>zhangletian</cp:lastModifiedBy>
  <dcterms:created xsi:type="dcterms:W3CDTF">2014-11-21T14:05:00Z</dcterms:created>
  <dcterms:modified xsi:type="dcterms:W3CDTF">2023-09-26T08:22:53Z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